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<sst xmlns="http://schemas.openxmlformats.org/spreadsheetml/2006/main" count="76" uniqueCount="54">
  <si>
    <t>Расчёт технологического расхода  электрической энергии (потерь)</t>
  </si>
  <si>
    <t>п.п.</t>
  </si>
  <si>
    <t>Показатели</t>
  </si>
  <si>
    <t>Ед.изм.</t>
  </si>
  <si>
    <t>2015 г. Проект</t>
  </si>
  <si>
    <t>Высокое напряжение</t>
  </si>
  <si>
    <t>СН I</t>
  </si>
  <si>
    <t>СН II</t>
  </si>
  <si>
    <t>Низкое напряжение</t>
  </si>
  <si>
    <t>Всего</t>
  </si>
  <si>
    <t>1.</t>
  </si>
  <si>
    <t>Технические потери</t>
  </si>
  <si>
    <t>тыс. кВтч</t>
  </si>
  <si>
    <t>1.1.</t>
  </si>
  <si>
    <t>Потери холостого хода в трансформаторах</t>
  </si>
  <si>
    <t>Норматив потерь</t>
  </si>
  <si>
    <t>кВт/ МВА</t>
  </si>
  <si>
    <t>Суммарная мощность трансформаторов</t>
  </si>
  <si>
    <t>МВА</t>
  </si>
  <si>
    <t xml:space="preserve"> </t>
  </si>
  <si>
    <t>1.2.</t>
  </si>
  <si>
    <t>Потери в БСК и СТК</t>
  </si>
  <si>
    <t>тыс.кВтч в год/шт.</t>
  </si>
  <si>
    <t>Количество</t>
  </si>
  <si>
    <t>шт.</t>
  </si>
  <si>
    <t>1.3.</t>
  </si>
  <si>
    <t>Потери в шунтирующих реакторах</t>
  </si>
  <si>
    <t>1.4.</t>
  </si>
  <si>
    <t>Потери в СК и генераторах, работающих в режиме СК</t>
  </si>
  <si>
    <t>1.4.1.</t>
  </si>
  <si>
    <t>Номинальная мощность …</t>
  </si>
  <si>
    <t>1.4.2.</t>
  </si>
  <si>
    <t>Потери в счетчиках</t>
  </si>
  <si>
    <t>1.5.</t>
  </si>
  <si>
    <t>Потери электрической энергии на корону</t>
  </si>
  <si>
    <t>1.5.1.</t>
  </si>
  <si>
    <t>Уровень напряжения …</t>
  </si>
  <si>
    <t>220-110</t>
  </si>
  <si>
    <t xml:space="preserve">  1-20</t>
  </si>
  <si>
    <t xml:space="preserve">тыс. кВтч в год/км </t>
  </si>
  <si>
    <t>Протяженность линий</t>
  </si>
  <si>
    <t>км</t>
  </si>
  <si>
    <t>1.6.</t>
  </si>
  <si>
    <t>Нагрузочные потери</t>
  </si>
  <si>
    <t>В электросетях ВН и СН</t>
  </si>
  <si>
    <t>%</t>
  </si>
  <si>
    <t>Отпуск в сеть ВН и СН</t>
  </si>
  <si>
    <t>В электросетях НН</t>
  </si>
  <si>
    <t xml:space="preserve">Протяженность линий НН </t>
  </si>
  <si>
    <t>2.</t>
  </si>
  <si>
    <t>Расход электроэнергии на собственные нужды подстанций</t>
  </si>
  <si>
    <t>3.</t>
  </si>
  <si>
    <t>Потери, обусловленные погрешностями приборов учета электроэнергии</t>
  </si>
  <si>
    <t>Итого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</si>
</sst>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%"/>
    <numFmt numFmtId="167" formatCode="#,##0.0"/>
    <numFmt numFmtId="168" formatCode="0.0000"/>
    <numFmt numFmtId="169" formatCode="0.0"/>
    <numFmt numFmtId="170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10"/>
      <name val="Times New Roman CYR"/>
      <family val="0"/>
    </font>
    <font>
      <sz val="10"/>
      <color indexed="9"/>
      <name val="Times New Roman Cyr"/>
      <family val="0"/>
    </font>
    <font>
      <sz val="10"/>
      <color indexed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164" fontId="0" fillId="33" borderId="17" xfId="0" applyNumberFormat="1" applyFill="1" applyBorder="1" applyAlignment="1">
      <alignment/>
    </xf>
    <xf numFmtId="164" fontId="0" fillId="33" borderId="22" xfId="0" applyNumberFormat="1" applyFill="1" applyBorder="1" applyAlignment="1">
      <alignment horizontal="center"/>
    </xf>
    <xf numFmtId="164" fontId="0" fillId="33" borderId="23" xfId="0" applyNumberFormat="1" applyFill="1" applyBorder="1" applyAlignment="1">
      <alignment/>
    </xf>
    <xf numFmtId="165" fontId="0" fillId="33" borderId="17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33" borderId="18" xfId="0" applyNumberFormat="1" applyFill="1" applyBorder="1" applyAlignment="1">
      <alignment/>
    </xf>
    <xf numFmtId="166" fontId="21" fillId="0" borderId="0" xfId="55" applyNumberFormat="1" applyFont="1" applyAlignment="1">
      <alignment/>
    </xf>
    <xf numFmtId="0" fontId="0" fillId="0" borderId="17" xfId="0" applyBorder="1" applyAlignment="1">
      <alignment/>
    </xf>
    <xf numFmtId="2" fontId="22" fillId="34" borderId="16" xfId="0" applyNumberFormat="1" applyFont="1" applyFill="1" applyBorder="1" applyAlignment="1">
      <alignment/>
    </xf>
    <xf numFmtId="2" fontId="22" fillId="34" borderId="17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67" fontId="0" fillId="35" borderId="16" xfId="0" applyNumberFormat="1" applyFill="1" applyBorder="1" applyAlignment="1">
      <alignment/>
    </xf>
    <xf numFmtId="4" fontId="0" fillId="35" borderId="17" xfId="0" applyNumberFormat="1" applyFill="1" applyBorder="1" applyAlignment="1">
      <alignment/>
    </xf>
    <xf numFmtId="168" fontId="0" fillId="33" borderId="16" xfId="0" applyNumberFormat="1" applyFill="1" applyBorder="1" applyAlignment="1">
      <alignment/>
    </xf>
    <xf numFmtId="0" fontId="0" fillId="0" borderId="23" xfId="0" applyBorder="1" applyAlignment="1">
      <alignment/>
    </xf>
    <xf numFmtId="168" fontId="0" fillId="33" borderId="17" xfId="0" applyNumberFormat="1" applyFill="1" applyBorder="1" applyAlignment="1">
      <alignment/>
    </xf>
    <xf numFmtId="168" fontId="0" fillId="33" borderId="18" xfId="0" applyNumberFormat="1" applyFill="1" applyBorder="1" applyAlignment="1">
      <alignment/>
    </xf>
    <xf numFmtId="0" fontId="22" fillId="34" borderId="16" xfId="0" applyFont="1" applyFill="1" applyBorder="1" applyAlignment="1">
      <alignment/>
    </xf>
    <xf numFmtId="0" fontId="22" fillId="34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2" fontId="0" fillId="33" borderId="17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33" borderId="18" xfId="0" applyNumberFormat="1" applyFill="1" applyBorder="1" applyAlignment="1">
      <alignment/>
    </xf>
    <xf numFmtId="0" fontId="22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5" fontId="0" fillId="33" borderId="16" xfId="0" applyNumberFormat="1" applyFill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165" fontId="0" fillId="33" borderId="18" xfId="0" applyNumberFormat="1" applyFill="1" applyBorder="1" applyAlignment="1">
      <alignment/>
    </xf>
    <xf numFmtId="0" fontId="0" fillId="36" borderId="16" xfId="0" applyFill="1" applyBorder="1" applyAlignment="1">
      <alignment horizontal="right"/>
    </xf>
    <xf numFmtId="0" fontId="0" fillId="36" borderId="17" xfId="0" applyFill="1" applyBorder="1" applyAlignment="1">
      <alignment horizontal="right"/>
    </xf>
    <xf numFmtId="17" fontId="0" fillId="36" borderId="17" xfId="0" applyNumberFormat="1" applyFill="1" applyBorder="1" applyAlignment="1">
      <alignment horizontal="right"/>
    </xf>
    <xf numFmtId="0" fontId="0" fillId="36" borderId="17" xfId="0" applyFill="1" applyBorder="1" applyAlignment="1">
      <alignment horizontal="center"/>
    </xf>
    <xf numFmtId="3" fontId="0" fillId="0" borderId="16" xfId="0" applyNumberFormat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24" xfId="0" applyNumberFormat="1" applyFill="1" applyBorder="1" applyAlignment="1">
      <alignment/>
    </xf>
    <xf numFmtId="165" fontId="0" fillId="0" borderId="18" xfId="0" applyNumberFormat="1" applyBorder="1" applyAlignment="1">
      <alignment/>
    </xf>
    <xf numFmtId="169" fontId="22" fillId="34" borderId="17" xfId="0" applyNumberFormat="1" applyFont="1" applyFill="1" applyBorder="1" applyAlignment="1">
      <alignment/>
    </xf>
    <xf numFmtId="164" fontId="0" fillId="35" borderId="16" xfId="0" applyNumberFormat="1" applyFill="1" applyBorder="1" applyAlignment="1">
      <alignment/>
    </xf>
    <xf numFmtId="164" fontId="0" fillId="35" borderId="17" xfId="0" applyNumberFormat="1" applyFill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164" fontId="0" fillId="33" borderId="17" xfId="0" applyNumberForma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2" fillId="34" borderId="17" xfId="0" applyFont="1" applyFill="1" applyBorder="1" applyAlignment="1">
      <alignment horizontal="center"/>
    </xf>
    <xf numFmtId="4" fontId="0" fillId="35" borderId="17" xfId="0" applyNumberFormat="1" applyFill="1" applyBorder="1" applyAlignment="1">
      <alignment horizontal="center"/>
    </xf>
    <xf numFmtId="0" fontId="21" fillId="0" borderId="24" xfId="0" applyFont="1" applyFill="1" applyBorder="1" applyAlignment="1">
      <alignment horizontal="right" wrapText="1"/>
    </xf>
    <xf numFmtId="0" fontId="21" fillId="0" borderId="17" xfId="0" applyFont="1" applyBorder="1" applyAlignment="1">
      <alignment horizontal="right" wrapText="1"/>
    </xf>
    <xf numFmtId="0" fontId="0" fillId="33" borderId="18" xfId="0" applyFill="1" applyBorder="1" applyAlignment="1">
      <alignment/>
    </xf>
    <xf numFmtId="0" fontId="19" fillId="0" borderId="25" xfId="0" applyFont="1" applyBorder="1" applyAlignment="1">
      <alignment horizontal="center"/>
    </xf>
    <xf numFmtId="0" fontId="20" fillId="0" borderId="26" xfId="0" applyFont="1" applyBorder="1" applyAlignment="1">
      <alignment wrapText="1"/>
    </xf>
    <xf numFmtId="0" fontId="19" fillId="0" borderId="27" xfId="0" applyFont="1" applyBorder="1" applyAlignment="1">
      <alignment horizontal="center" wrapText="1"/>
    </xf>
    <xf numFmtId="164" fontId="0" fillId="33" borderId="28" xfId="0" applyNumberFormat="1" applyFill="1" applyBorder="1" applyAlignment="1">
      <alignment/>
    </xf>
    <xf numFmtId="164" fontId="0" fillId="33" borderId="28" xfId="0" applyNumberFormat="1" applyFill="1" applyBorder="1" applyAlignment="1">
      <alignment horizontal="center"/>
    </xf>
    <xf numFmtId="164" fontId="0" fillId="33" borderId="27" xfId="0" applyNumberForma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70" fontId="0" fillId="33" borderId="0" xfId="0" applyNumberFormat="1" applyFill="1" applyAlignment="1">
      <alignment/>
    </xf>
    <xf numFmtId="17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0;&#1089;&#1082;%20&#1085;&#1086;&#1091;&#1090;&#1073;&#1091;&#1082;\&#1040;&#1088;&#1093;&#1089;&#1074;&#1077;&#1090;\&#1057;&#1077;&#1090;&#1077;&#1074;&#1072;&#1103;%20&#1082;&#1086;&#1084;&#1087;&#1072;&#1085;&#1080;&#1103;\&#1054;&#1082;&#1086;&#1085;&#1095;&#1072;&#1090;&#1077;&#1083;&#1100;&#1085;&#1099;&#1081;%20&#1088;&#1072;&#1089;&#1095;&#1077;&#1090;%20&#1040;&#1056;&#1061;&#1057;&#1042;&#1045;&#1058;%20&#1085;&#1072;%202015%2003%2010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  <sheetName val="БЭ"/>
      <sheetName val="ПО"/>
      <sheetName val="У1"/>
      <sheetName val="У2"/>
      <sheetName val="ИД"/>
      <sheetName val="НЧ-ППР"/>
      <sheetName val="ЦОТ"/>
      <sheetName val="НЧ-АУП"/>
      <sheetName val="ЗП"/>
      <sheetName val="амортизация"/>
      <sheetName val="материалы"/>
      <sheetName val="услуги"/>
      <sheetName val="электроэнергия"/>
      <sheetName val="общехоз расходы"/>
      <sheetName val="смета Архсвет"/>
      <sheetName val="Показатели качества"/>
      <sheetName val="Отчетность"/>
    </sheetNames>
    <sheetDataSet>
      <sheetData sheetId="1">
        <row r="5">
          <cell r="D5">
            <v>0</v>
          </cell>
          <cell r="E5">
            <v>0</v>
          </cell>
          <cell r="F5">
            <v>2651.3327414955547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57421875" style="0" customWidth="1"/>
    <col min="2" max="2" width="30.140625" style="0" customWidth="1"/>
    <col min="3" max="3" width="8.57421875" style="0" customWidth="1"/>
    <col min="4" max="8" width="11.00390625" style="0" customWidth="1"/>
    <col min="9" max="9" width="12.00390625" style="0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7" ht="15.75" thickBot="1">
      <c r="A2" s="2"/>
      <c r="G2" s="2"/>
    </row>
    <row r="3" spans="1:8" ht="15">
      <c r="A3" s="3" t="s">
        <v>1</v>
      </c>
      <c r="B3" s="4" t="s">
        <v>2</v>
      </c>
      <c r="C3" s="5" t="s">
        <v>3</v>
      </c>
      <c r="D3" s="6"/>
      <c r="E3" s="7"/>
      <c r="F3" s="7" t="s">
        <v>4</v>
      </c>
      <c r="G3" s="8"/>
      <c r="H3" s="9"/>
    </row>
    <row r="4" spans="1:8" ht="45">
      <c r="A4" s="10"/>
      <c r="B4" s="11"/>
      <c r="C4" s="12"/>
      <c r="D4" s="13" t="s">
        <v>5</v>
      </c>
      <c r="E4" s="14" t="s">
        <v>6</v>
      </c>
      <c r="F4" s="14" t="s">
        <v>7</v>
      </c>
      <c r="G4" s="14" t="s">
        <v>8</v>
      </c>
      <c r="H4" s="15" t="s">
        <v>9</v>
      </c>
    </row>
    <row r="5" spans="1:11" ht="15">
      <c r="A5" s="16" t="s">
        <v>10</v>
      </c>
      <c r="B5" s="17" t="s">
        <v>11</v>
      </c>
      <c r="C5" s="18" t="s">
        <v>12</v>
      </c>
      <c r="D5" s="19">
        <f>(D6+D9+D12+D15+D20)*L6+D24</f>
        <v>0</v>
      </c>
      <c r="E5" s="19">
        <f>(E6+E9+E12+E15+E20)*L6+E24</f>
        <v>0</v>
      </c>
      <c r="F5" s="19">
        <f>(F6+F9+F12+F15+F20)*L6+F24</f>
        <v>159.10539430261088</v>
      </c>
      <c r="G5" s="20">
        <f>G6+G9+G12+G15+G20+G24</f>
        <v>0</v>
      </c>
      <c r="H5" s="21">
        <f>D5+E5+F5+G5</f>
        <v>159.10539430261088</v>
      </c>
      <c r="I5" s="22">
        <f>(D6+D9+D12+D15+D20+D31)*L6+D32</f>
        <v>0</v>
      </c>
      <c r="J5" s="22">
        <f>(E6+E9+E12+E15+E20+E31)*L6+E32</f>
        <v>0</v>
      </c>
      <c r="K5" s="22">
        <f>(F6+F9+F12+F15+F20+F31)*L6+F32</f>
        <v>0.067546996944</v>
      </c>
    </row>
    <row r="6" spans="1:12" ht="30">
      <c r="A6" s="16" t="s">
        <v>13</v>
      </c>
      <c r="B6" s="17" t="s">
        <v>14</v>
      </c>
      <c r="C6" s="18" t="s">
        <v>12</v>
      </c>
      <c r="D6" s="23">
        <f>D7*D8*8760/1000000</f>
        <v>0</v>
      </c>
      <c r="E6" s="19">
        <f>E7*E8*8760/1000000</f>
        <v>0</v>
      </c>
      <c r="F6" s="19">
        <f>F7*F8*8760/1000000</f>
        <v>0.065199804</v>
      </c>
      <c r="G6" s="24"/>
      <c r="H6" s="25">
        <f>D6+E6+F6</f>
        <v>0.065199804</v>
      </c>
      <c r="I6" s="26"/>
      <c r="L6" s="27">
        <v>1</v>
      </c>
    </row>
    <row r="7" spans="1:8" ht="24.75">
      <c r="A7" s="16"/>
      <c r="B7" s="17" t="s">
        <v>15</v>
      </c>
      <c r="C7" s="18" t="s">
        <v>16</v>
      </c>
      <c r="D7" s="28">
        <v>1.06</v>
      </c>
      <c r="E7" s="29">
        <v>2.83</v>
      </c>
      <c r="F7" s="29">
        <v>2.83</v>
      </c>
      <c r="G7" s="30"/>
      <c r="H7" s="31"/>
    </row>
    <row r="8" spans="1:10" ht="30">
      <c r="A8" s="16"/>
      <c r="B8" s="17" t="s">
        <v>17</v>
      </c>
      <c r="C8" s="18" t="s">
        <v>18</v>
      </c>
      <c r="D8" s="32">
        <v>0</v>
      </c>
      <c r="E8" s="33">
        <v>0</v>
      </c>
      <c r="F8" s="33">
        <v>2.63</v>
      </c>
      <c r="G8" s="30"/>
      <c r="H8" s="31"/>
      <c r="J8" t="s">
        <v>19</v>
      </c>
    </row>
    <row r="9" spans="1:9" ht="15">
      <c r="A9" s="16" t="s">
        <v>20</v>
      </c>
      <c r="B9" s="17" t="s">
        <v>21</v>
      </c>
      <c r="C9" s="18" t="s">
        <v>12</v>
      </c>
      <c r="D9" s="34">
        <f>D10*D11</f>
        <v>0</v>
      </c>
      <c r="E9" s="35"/>
      <c r="F9" s="36">
        <f>F10*F11</f>
        <v>0</v>
      </c>
      <c r="G9" s="36">
        <f>G10*G11</f>
        <v>0</v>
      </c>
      <c r="H9" s="37">
        <f>D9+E9+F9+G9</f>
        <v>0</v>
      </c>
      <c r="I9" s="26"/>
    </row>
    <row r="10" spans="1:8" ht="24.75">
      <c r="A10" s="16"/>
      <c r="B10" s="17" t="s">
        <v>15</v>
      </c>
      <c r="C10" s="18" t="s">
        <v>22</v>
      </c>
      <c r="D10" s="38">
        <v>1.0144</v>
      </c>
      <c r="E10" s="35"/>
      <c r="F10" s="39">
        <f>67.6/1000</f>
        <v>0.0676</v>
      </c>
      <c r="G10" s="39">
        <f>67.6/1000</f>
        <v>0.0676</v>
      </c>
      <c r="H10" s="31"/>
    </row>
    <row r="11" spans="1:8" ht="15">
      <c r="A11" s="16"/>
      <c r="B11" s="17" t="s">
        <v>23</v>
      </c>
      <c r="C11" s="18" t="s">
        <v>24</v>
      </c>
      <c r="D11" s="40">
        <v>0</v>
      </c>
      <c r="E11" s="27"/>
      <c r="F11" s="41"/>
      <c r="G11" s="42"/>
      <c r="H11" s="31"/>
    </row>
    <row r="12" spans="1:8" ht="30">
      <c r="A12" s="16" t="s">
        <v>25</v>
      </c>
      <c r="B12" s="17" t="s">
        <v>26</v>
      </c>
      <c r="C12" s="18" t="s">
        <v>12</v>
      </c>
      <c r="D12" s="40"/>
      <c r="E12" s="43">
        <f>E13*E14/1000</f>
        <v>0</v>
      </c>
      <c r="F12" s="44"/>
      <c r="G12" s="45"/>
      <c r="H12" s="46">
        <f>E12</f>
        <v>0</v>
      </c>
    </row>
    <row r="13" spans="1:8" ht="24.75">
      <c r="A13" s="16"/>
      <c r="B13" s="17" t="s">
        <v>15</v>
      </c>
      <c r="C13" s="18" t="s">
        <v>22</v>
      </c>
      <c r="D13" s="40"/>
      <c r="E13" s="39">
        <v>200</v>
      </c>
      <c r="F13" s="47"/>
      <c r="G13" s="30"/>
      <c r="H13" s="31"/>
    </row>
    <row r="14" spans="1:8" ht="15">
      <c r="A14" s="16"/>
      <c r="B14" s="17" t="s">
        <v>23</v>
      </c>
      <c r="C14" s="18" t="s">
        <v>24</v>
      </c>
      <c r="D14" s="40"/>
      <c r="E14" s="27">
        <v>0</v>
      </c>
      <c r="F14" s="41"/>
      <c r="G14" s="30"/>
      <c r="H14" s="31"/>
    </row>
    <row r="15" spans="1:8" ht="30">
      <c r="A15" s="16" t="s">
        <v>27</v>
      </c>
      <c r="B15" s="17" t="s">
        <v>28</v>
      </c>
      <c r="C15" s="18" t="s">
        <v>12</v>
      </c>
      <c r="D15" s="40"/>
      <c r="E15" s="27"/>
      <c r="F15" s="27"/>
      <c r="G15" s="30"/>
      <c r="H15" s="48"/>
    </row>
    <row r="16" spans="1:8" ht="15">
      <c r="A16" s="16" t="s">
        <v>29</v>
      </c>
      <c r="B16" s="17" t="s">
        <v>30</v>
      </c>
      <c r="C16" s="18"/>
      <c r="D16" s="40"/>
      <c r="E16" s="27"/>
      <c r="F16" s="27"/>
      <c r="G16" s="30"/>
      <c r="H16" s="31"/>
    </row>
    <row r="17" spans="1:8" ht="24.75">
      <c r="A17" s="16"/>
      <c r="B17" s="17" t="s">
        <v>15</v>
      </c>
      <c r="C17" s="18" t="s">
        <v>22</v>
      </c>
      <c r="D17" s="40"/>
      <c r="E17" s="27"/>
      <c r="F17" s="27"/>
      <c r="G17" s="30"/>
      <c r="H17" s="31"/>
    </row>
    <row r="18" spans="1:8" ht="15">
      <c r="A18" s="16"/>
      <c r="B18" s="17" t="s">
        <v>23</v>
      </c>
      <c r="C18" s="18" t="s">
        <v>24</v>
      </c>
      <c r="D18" s="40"/>
      <c r="E18" s="27"/>
      <c r="F18" s="27"/>
      <c r="G18" s="30"/>
      <c r="H18" s="31"/>
    </row>
    <row r="19" spans="1:8" ht="15">
      <c r="A19" s="16" t="s">
        <v>31</v>
      </c>
      <c r="B19" s="17" t="s">
        <v>32</v>
      </c>
      <c r="C19" s="18"/>
      <c r="D19" s="40"/>
      <c r="E19" s="41"/>
      <c r="F19" s="41"/>
      <c r="G19" s="42"/>
      <c r="H19" s="48"/>
    </row>
    <row r="20" spans="1:8" ht="30">
      <c r="A20" s="16" t="s">
        <v>33</v>
      </c>
      <c r="B20" s="17" t="s">
        <v>34</v>
      </c>
      <c r="C20" s="18" t="s">
        <v>12</v>
      </c>
      <c r="D20" s="49">
        <f>D22*D23</f>
        <v>0</v>
      </c>
      <c r="E20" s="50"/>
      <c r="F20" s="50"/>
      <c r="G20" s="51"/>
      <c r="H20" s="52">
        <f>D20</f>
        <v>0</v>
      </c>
    </row>
    <row r="21" spans="1:8" ht="15">
      <c r="A21" s="16" t="s">
        <v>35</v>
      </c>
      <c r="B21" s="17" t="s">
        <v>36</v>
      </c>
      <c r="C21" s="18"/>
      <c r="D21" s="53" t="s">
        <v>37</v>
      </c>
      <c r="E21" s="54">
        <v>35</v>
      </c>
      <c r="F21" s="55" t="s">
        <v>38</v>
      </c>
      <c r="G21" s="56">
        <v>0.4</v>
      </c>
      <c r="H21" s="31"/>
    </row>
    <row r="22" spans="1:8" ht="24.75">
      <c r="A22" s="16"/>
      <c r="B22" s="17" t="s">
        <v>15</v>
      </c>
      <c r="C22" s="18" t="s">
        <v>39</v>
      </c>
      <c r="D22" s="38">
        <v>0.0266</v>
      </c>
      <c r="E22" s="27"/>
      <c r="F22" s="27"/>
      <c r="G22" s="30"/>
      <c r="H22" s="31"/>
    </row>
    <row r="23" spans="1:8" ht="15">
      <c r="A23" s="16"/>
      <c r="B23" s="17" t="s">
        <v>40</v>
      </c>
      <c r="C23" s="18" t="s">
        <v>41</v>
      </c>
      <c r="D23" s="57"/>
      <c r="E23" s="27"/>
      <c r="F23" s="27"/>
      <c r="G23" s="30"/>
      <c r="H23" s="31"/>
    </row>
    <row r="24" spans="1:9" ht="15">
      <c r="A24" s="16" t="s">
        <v>42</v>
      </c>
      <c r="B24" s="17" t="s">
        <v>43</v>
      </c>
      <c r="C24" s="18"/>
      <c r="D24" s="49">
        <f>D25</f>
        <v>0</v>
      </c>
      <c r="E24" s="58">
        <f>E25</f>
        <v>0</v>
      </c>
      <c r="F24" s="58">
        <f>F25</f>
        <v>159.04019449861087</v>
      </c>
      <c r="G24" s="22">
        <f>G28</f>
        <v>0</v>
      </c>
      <c r="H24" s="52">
        <f>D24+E24+F24+G24</f>
        <v>159.04019449861087</v>
      </c>
      <c r="I24" s="26"/>
    </row>
    <row r="25" spans="1:8" ht="15">
      <c r="A25" s="16"/>
      <c r="B25" s="17" t="s">
        <v>44</v>
      </c>
      <c r="C25" s="18" t="s">
        <v>12</v>
      </c>
      <c r="D25" s="59">
        <f>D26*D27/100</f>
        <v>0</v>
      </c>
      <c r="E25" s="58">
        <f>E26*E27/100</f>
        <v>0</v>
      </c>
      <c r="F25" s="58">
        <f>F26*F27/100</f>
        <v>159.04019449861087</v>
      </c>
      <c r="G25" s="51"/>
      <c r="H25" s="60"/>
    </row>
    <row r="26" spans="1:8" ht="15">
      <c r="A26" s="16"/>
      <c r="B26" s="17" t="s">
        <v>15</v>
      </c>
      <c r="C26" s="18" t="s">
        <v>45</v>
      </c>
      <c r="D26" s="28">
        <f>3.44*1.21</f>
        <v>4.1624</v>
      </c>
      <c r="E26" s="61">
        <f>6.45*0.93</f>
        <v>5.998500000000001</v>
      </c>
      <c r="F26" s="61">
        <f>6.45*0.93</f>
        <v>5.998500000000001</v>
      </c>
      <c r="G26" s="30"/>
      <c r="H26" s="31"/>
    </row>
    <row r="27" spans="1:8" ht="15">
      <c r="A27" s="16"/>
      <c r="B27" s="17" t="s">
        <v>46</v>
      </c>
      <c r="C27" s="18" t="s">
        <v>12</v>
      </c>
      <c r="D27" s="62">
        <f>'[1]БЭ'!D5</f>
        <v>0</v>
      </c>
      <c r="E27" s="63">
        <f>'[1]БЭ'!E5</f>
        <v>0</v>
      </c>
      <c r="F27" s="63">
        <f>'[1]БЭ'!F5</f>
        <v>2651.3327414955547</v>
      </c>
      <c r="G27" s="64"/>
      <c r="H27" s="65"/>
    </row>
    <row r="28" spans="1:8" ht="24.75">
      <c r="A28" s="16"/>
      <c r="B28" s="17" t="s">
        <v>47</v>
      </c>
      <c r="C28" s="18" t="s">
        <v>39</v>
      </c>
      <c r="D28" s="66"/>
      <c r="E28" s="67"/>
      <c r="F28" s="67"/>
      <c r="G28" s="68">
        <f>G29*G30/1000</f>
        <v>0</v>
      </c>
      <c r="H28" s="65"/>
    </row>
    <row r="29" spans="1:8" ht="15">
      <c r="A29" s="16"/>
      <c r="B29" s="17" t="s">
        <v>15</v>
      </c>
      <c r="C29" s="18" t="s">
        <v>45</v>
      </c>
      <c r="D29" s="69"/>
      <c r="E29" s="47"/>
      <c r="F29" s="70"/>
      <c r="G29" s="71">
        <v>6</v>
      </c>
      <c r="H29" s="31"/>
    </row>
    <row r="30" spans="1:8" ht="15">
      <c r="A30" s="16"/>
      <c r="B30" s="17" t="s">
        <v>48</v>
      </c>
      <c r="C30" s="18" t="s">
        <v>41</v>
      </c>
      <c r="D30" s="40"/>
      <c r="E30" s="27"/>
      <c r="F30" s="27"/>
      <c r="G30" s="72">
        <f>'[1]У1'!F42+'[1]У1'!F43+'[1]У1'!F44</f>
        <v>0</v>
      </c>
      <c r="H30" s="31"/>
    </row>
    <row r="31" spans="1:8" ht="45">
      <c r="A31" s="16" t="s">
        <v>49</v>
      </c>
      <c r="B31" s="17" t="s">
        <v>50</v>
      </c>
      <c r="C31" s="18"/>
      <c r="D31" s="73"/>
      <c r="E31" s="74"/>
      <c r="F31" s="27"/>
      <c r="G31" s="42"/>
      <c r="H31" s="75">
        <f>D31+E31</f>
        <v>0</v>
      </c>
    </row>
    <row r="32" spans="1:8" ht="45">
      <c r="A32" s="16" t="s">
        <v>51</v>
      </c>
      <c r="B32" s="17" t="s">
        <v>52</v>
      </c>
      <c r="C32" s="18"/>
      <c r="D32" s="49">
        <f>D35*3.6/100</f>
        <v>0</v>
      </c>
      <c r="E32" s="58">
        <f>E35*3.6/100</f>
        <v>0</v>
      </c>
      <c r="F32" s="58">
        <f>F35*3.6/100</f>
        <v>0.002347192944</v>
      </c>
      <c r="G32" s="58">
        <f>G35*3.6/100</f>
        <v>0</v>
      </c>
      <c r="H32" s="52">
        <f>D32+E32+F32+G32</f>
        <v>0.002347192944</v>
      </c>
    </row>
    <row r="33" spans="1:12" ht="15.75" thickBot="1">
      <c r="A33" s="76"/>
      <c r="B33" s="77" t="s">
        <v>53</v>
      </c>
      <c r="C33" s="78"/>
      <c r="D33" s="79">
        <f>D5+D31+D32</f>
        <v>0</v>
      </c>
      <c r="E33" s="79">
        <f>E5+E31+E32</f>
        <v>0</v>
      </c>
      <c r="F33" s="79">
        <f>F5+F31+F32</f>
        <v>159.10774149555488</v>
      </c>
      <c r="G33" s="80">
        <f>G5+G31+G32</f>
        <v>0</v>
      </c>
      <c r="H33" s="81">
        <f>D33+E33+F33+G33</f>
        <v>159.10774149555488</v>
      </c>
      <c r="L33" s="82"/>
    </row>
    <row r="34" spans="1:7" ht="15">
      <c r="A34" s="2"/>
      <c r="B34" s="83"/>
      <c r="C34" s="84"/>
      <c r="D34" s="85"/>
      <c r="E34" s="85"/>
      <c r="F34" s="85"/>
      <c r="G34" s="86"/>
    </row>
    <row r="35" spans="1:8" ht="15">
      <c r="A35" s="2"/>
      <c r="B35" s="83"/>
      <c r="C35" s="84"/>
      <c r="D35" s="87">
        <f>D6+D9+D12+D15+D20</f>
        <v>0</v>
      </c>
      <c r="E35" s="87">
        <f>E6+E9+E12+E15+E20</f>
        <v>0</v>
      </c>
      <c r="F35" s="87">
        <f>F6+F9+F12+F15+F20</f>
        <v>0.065199804</v>
      </c>
      <c r="G35" s="87">
        <f>G6+G9+G12+G15+G20</f>
        <v>0</v>
      </c>
      <c r="H35" s="88"/>
    </row>
  </sheetData>
  <sheetProtection/>
  <mergeCells count="4">
    <mergeCell ref="A1:H1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2015-02-24T11:51:05Z</dcterms:created>
  <dcterms:modified xsi:type="dcterms:W3CDTF">2015-02-24T11:54:15Z</dcterms:modified>
  <cp:category/>
  <cp:version/>
  <cp:contentType/>
  <cp:contentStatus/>
</cp:coreProperties>
</file>